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441" yWindow="285" windowWidth="12120" windowHeight="8445" activeTab="0"/>
  </bookViews>
  <sheets>
    <sheet name="новый вариант " sheetId="1" r:id="rId1"/>
  </sheets>
  <definedNames>
    <definedName name="_xlnm.Print_Titles" localSheetId="0">'новый вариант '!$5:$10</definedName>
  </definedNames>
  <calcPr fullCalcOnLoad="1"/>
</workbook>
</file>

<file path=xl/sharedStrings.xml><?xml version="1.0" encoding="utf-8"?>
<sst xmlns="http://schemas.openxmlformats.org/spreadsheetml/2006/main" count="157" uniqueCount="74">
  <si>
    <t>всего</t>
  </si>
  <si>
    <t>ВСЕГО:</t>
  </si>
  <si>
    <t>Адрес многоквартирного дома (улица, дом, корп., литера)</t>
  </si>
  <si>
    <t>Год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</si>
  <si>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</si>
  <si>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</si>
  <si>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</si>
  <si>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программы</t>
  </si>
  <si>
    <t>ввода в эксплуатацию</t>
  </si>
  <si>
    <t>завершение последнего  капитального ремонта</t>
  </si>
  <si>
    <t>Общая площадь МКД, всего</t>
  </si>
  <si>
    <t>в том числе жилых</t>
  </si>
  <si>
    <t>кв.м</t>
  </si>
  <si>
    <t>Полное наименование получателя субсидий (ЖСК, ТСЖ, ЖК, управляющая компания)</t>
  </si>
  <si>
    <t>№ п./п.</t>
  </si>
  <si>
    <t>1. Мягкие</t>
  </si>
  <si>
    <t>Итого:</t>
  </si>
  <si>
    <t>2. Жесткие</t>
  </si>
  <si>
    <t>Перечень многоквартирных домов,</t>
  </si>
  <si>
    <t>Площадь кровли</t>
  </si>
  <si>
    <t>чел.</t>
  </si>
  <si>
    <t>в отношении которых планируется предоставление финансовой поддержки в рамках  Адресной программы по проведению капитального ремонта крыш  многоквартирных домов, расположенных на территории Санкт-Петербурга, в 2011 году</t>
  </si>
  <si>
    <t>Площадь помещений МКД</t>
  </si>
  <si>
    <t>в том числе жилых помещений, находящихся в собственности граждан</t>
  </si>
  <si>
    <r>
      <t>по Фрунзенскому  району Санкт-Петербурга</t>
    </r>
    <r>
      <rPr>
        <i/>
        <sz val="12"/>
        <color indexed="8"/>
        <rFont val="Times New Roman"/>
        <family val="1"/>
      </rPr>
      <t xml:space="preserve">              </t>
    </r>
  </si>
  <si>
    <t>кирпичные</t>
  </si>
  <si>
    <t>панельные</t>
  </si>
  <si>
    <t>Белградская ул., д.28, корп.4, литера А</t>
  </si>
  <si>
    <t>панельный</t>
  </si>
  <si>
    <t>до 1917</t>
  </si>
  <si>
    <t>Белградская ул., д.10, корп.1, литера А</t>
  </si>
  <si>
    <t xml:space="preserve">Будапештская ул., д.69, корп.2, литера А </t>
  </si>
  <si>
    <t>Общество с ограниченной ответственностью "Жилкомсервис№1 Фрунзенского района"</t>
  </si>
  <si>
    <t>Общество с ограниченной ответственностью "Жилкомсервис№3 Фрунзенского района"</t>
  </si>
  <si>
    <t>Общество с ограниченной ответственностью "Жилкомсервис№2 Фрунзенского района"</t>
  </si>
  <si>
    <t>Товарищество собственников жилья "Белградская 28/4"</t>
  </si>
  <si>
    <t>Открытое акционерное общество "Хозяйственно-эксплуатационное управление"</t>
  </si>
  <si>
    <t>Товарищество собственников жилья  "Купчинская 33"</t>
  </si>
  <si>
    <t>Товарищество собственников жилья "Дунайский 37/1"</t>
  </si>
  <si>
    <t>Товарищество собственников жилья "СЛАВЫ -29"</t>
  </si>
  <si>
    <t>Товарищество собственников жилья "Проспект Славы дом 26 корпус 1"</t>
  </si>
  <si>
    <t>Боровая ул., д.46, литера Б</t>
  </si>
  <si>
    <t>Лиговский пр. д.255, литера А</t>
  </si>
  <si>
    <t>Тамбовская ул., д.36, литера А</t>
  </si>
  <si>
    <t>Тамбовская ул., д.70/33, литера А</t>
  </si>
  <si>
    <t xml:space="preserve">панельные </t>
  </si>
  <si>
    <t>3. Шиферные</t>
  </si>
  <si>
    <t>Общество с ограниченной ответственностью "Управляющая компания "Гелема"</t>
  </si>
  <si>
    <t xml:space="preserve">Будапештская ул., д.72, корп.3, литера А </t>
  </si>
  <si>
    <t xml:space="preserve">Будапештская ул., д.86, корп.1, литера А </t>
  </si>
  <si>
    <t>Бухарестская ул., д.37,  корп.1, литера А</t>
  </si>
  <si>
    <t>Бухарестская ул., д.39,  корп.4, литера А</t>
  </si>
  <si>
    <t xml:space="preserve">Дунайский пр., д.37, корп.1, литера А </t>
  </si>
  <si>
    <t xml:space="preserve">Купчинская ул., д.33, литера А  </t>
  </si>
  <si>
    <t xml:space="preserve">пр. Славы, д.19, корп.1, литера А </t>
  </si>
  <si>
    <t xml:space="preserve">пр. Славы, д.26, корп.1, литера А </t>
  </si>
  <si>
    <t xml:space="preserve">пр. Славы, д.29, литера А </t>
  </si>
  <si>
    <t xml:space="preserve">пр. Славы, д.30, корп.5, литера А </t>
  </si>
  <si>
    <t xml:space="preserve">ул. Димитрова, д.11/67, литера А </t>
  </si>
  <si>
    <t>ул. Турку, д.7, литера А</t>
  </si>
  <si>
    <t xml:space="preserve">ул. Турку, д.10, корп.1, литера А </t>
  </si>
  <si>
    <t>ул. Турку, д.22, корп.2, литера А</t>
  </si>
  <si>
    <t xml:space="preserve">ул. Турку, д.28, корп.5, литера А </t>
  </si>
  <si>
    <t xml:space="preserve">Лиговский пр., д.130, литера А </t>
  </si>
  <si>
    <t xml:space="preserve">Южное шоссе, д.68, литера А </t>
  </si>
  <si>
    <t>Южное шоссе, д.100, литера А</t>
  </si>
  <si>
    <t>Южное шоссе, д.106, литера А</t>
  </si>
  <si>
    <t>Южное шоссе, д.110, литера А</t>
  </si>
  <si>
    <t>Южное шоссе, д.116, литера А</t>
  </si>
  <si>
    <t>Южное шоссе, д.56, литера А</t>
  </si>
  <si>
    <t>Южное шоссе, д.58, литера А</t>
  </si>
  <si>
    <t>Будапештская ул., д.9, корп.1, литера А (пар. 5-13)</t>
  </si>
  <si>
    <t>сроки выполнения</t>
  </si>
  <si>
    <t>2-3 квартал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</si>
</sst>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-mmm\-yy"/>
    <numFmt numFmtId="165" formatCode="0;[Red]0"/>
    <numFmt numFmtId="166" formatCode="0.0"/>
    <numFmt numFmtId="167" formatCode="[$-FC19]d\ mmmm\ yyyy\ &quot;г.&quot;"/>
    <numFmt numFmtId="168" formatCode="0.00;[Red]0.00"/>
    <numFmt numFmtId="169" formatCode="0.000"/>
    <numFmt numFmtId="170" formatCode="mmm/yyyy"/>
    <numFmt numFmtId="171" formatCode="#,##0.0"/>
    <numFmt numFmtId="172" formatCode="#,##0.00;[Red]#,##0.00"/>
    <numFmt numFmtId="173" formatCode="#,##0.000"/>
    <numFmt numFmtId="174" formatCode="0.0000"/>
    <numFmt numFmtId="175" formatCode="#,##0.0000"/>
    <numFmt numFmtId="176" formatCode="#,##0.0000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10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horizontal="center" vertical="center" wrapText="1"/>
    </xf>
    <xf numFmtId="2" fontId="1" fillId="33" borderId="0" xfId="0" applyNumberFormat="1" applyFont="1" applyFill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0" xfId="52" applyFont="1" applyFill="1" applyBorder="1" applyAlignment="1">
      <alignment horizontal="left" vertical="center" wrapText="1"/>
      <protection/>
    </xf>
    <xf numFmtId="3" fontId="5" fillId="33" borderId="10" xfId="0" applyNumberFormat="1" applyFont="1" applyFill="1" applyBorder="1" applyAlignment="1">
      <alignment horizontal="center" vertical="center" wrapText="1"/>
    </xf>
    <xf numFmtId="166" fontId="1" fillId="33" borderId="0" xfId="0" applyNumberFormat="1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дресная кровли 2003_крыши -доп программа ЖК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85" zoomScaleNormal="85" zoomScalePageLayoutView="0" workbookViewId="0" topLeftCell="C1">
      <selection activeCell="P45" sqref="P45"/>
    </sheetView>
  </sheetViews>
  <sheetFormatPr defaultColWidth="9.00390625" defaultRowHeight="12.75"/>
  <cols>
    <col min="1" max="1" width="8.25390625" style="3" customWidth="1"/>
    <col min="2" max="2" width="39.875" style="3" customWidth="1"/>
    <col min="3" max="3" width="9.125" style="3" customWidth="1"/>
    <col min="4" max="4" width="6.00390625" style="3" customWidth="1"/>
    <col min="5" max="5" width="12.75390625" style="3" customWidth="1"/>
    <col min="6" max="6" width="7.25390625" style="3" customWidth="1"/>
    <col min="7" max="7" width="8.625" style="3" customWidth="1"/>
    <col min="8" max="8" width="11.875" style="3" customWidth="1"/>
    <col min="9" max="9" width="12.00390625" style="3" customWidth="1"/>
    <col min="10" max="10" width="12.625" style="3" customWidth="1"/>
    <col min="11" max="11" width="13.75390625" style="3" customWidth="1"/>
    <col min="12" max="12" width="13.25390625" style="3" customWidth="1"/>
    <col min="13" max="13" width="42.625" style="3" customWidth="1"/>
    <col min="14" max="14" width="20.25390625" style="3" customWidth="1"/>
    <col min="15" max="16384" width="9.125" style="3" customWidth="1"/>
  </cols>
  <sheetData>
    <row r="1" spans="1:13" ht="39.7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6.5" customHeight="1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6.25" customHeight="1">
      <c r="A3" s="38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ht="15.75" customHeight="1">
      <c r="A5" s="39" t="s">
        <v>14</v>
      </c>
      <c r="B5" s="39" t="s">
        <v>2</v>
      </c>
      <c r="C5" s="39" t="s">
        <v>3</v>
      </c>
      <c r="D5" s="39"/>
      <c r="E5" s="42" t="s">
        <v>4</v>
      </c>
      <c r="F5" s="43" t="s">
        <v>5</v>
      </c>
      <c r="G5" s="43" t="s">
        <v>6</v>
      </c>
      <c r="H5" s="39" t="s">
        <v>22</v>
      </c>
      <c r="I5" s="39"/>
      <c r="J5" s="39"/>
      <c r="K5" s="43" t="s">
        <v>7</v>
      </c>
      <c r="L5" s="46" t="s">
        <v>19</v>
      </c>
      <c r="M5" s="43" t="s">
        <v>13</v>
      </c>
      <c r="N5" s="49" t="s">
        <v>72</v>
      </c>
    </row>
    <row r="6" spans="1:14" ht="43.5" customHeight="1">
      <c r="A6" s="39"/>
      <c r="B6" s="39"/>
      <c r="C6" s="42" t="s">
        <v>8</v>
      </c>
      <c r="D6" s="42" t="s">
        <v>9</v>
      </c>
      <c r="E6" s="42"/>
      <c r="F6" s="44"/>
      <c r="G6" s="44"/>
      <c r="H6" s="42" t="s">
        <v>10</v>
      </c>
      <c r="I6" s="40" t="s">
        <v>11</v>
      </c>
      <c r="J6" s="41"/>
      <c r="K6" s="44"/>
      <c r="L6" s="47"/>
      <c r="M6" s="44"/>
      <c r="N6" s="50"/>
    </row>
    <row r="7" spans="1:14" ht="15.75" customHeight="1">
      <c r="A7" s="39"/>
      <c r="B7" s="39"/>
      <c r="C7" s="42"/>
      <c r="D7" s="42"/>
      <c r="E7" s="42"/>
      <c r="F7" s="44"/>
      <c r="G7" s="44"/>
      <c r="H7" s="42"/>
      <c r="I7" s="43" t="s">
        <v>0</v>
      </c>
      <c r="J7" s="43" t="s">
        <v>23</v>
      </c>
      <c r="K7" s="44"/>
      <c r="L7" s="47"/>
      <c r="M7" s="44"/>
      <c r="N7" s="50"/>
    </row>
    <row r="8" spans="1:14" ht="126" customHeight="1">
      <c r="A8" s="39"/>
      <c r="B8" s="39"/>
      <c r="C8" s="42"/>
      <c r="D8" s="42"/>
      <c r="E8" s="42"/>
      <c r="F8" s="44"/>
      <c r="G8" s="44"/>
      <c r="H8" s="42"/>
      <c r="I8" s="45"/>
      <c r="J8" s="45"/>
      <c r="K8" s="45"/>
      <c r="L8" s="48"/>
      <c r="M8" s="44"/>
      <c r="N8" s="50"/>
    </row>
    <row r="9" spans="1:14" ht="48" customHeight="1">
      <c r="A9" s="39"/>
      <c r="B9" s="39"/>
      <c r="C9" s="42"/>
      <c r="D9" s="42"/>
      <c r="E9" s="42"/>
      <c r="F9" s="45"/>
      <c r="G9" s="45"/>
      <c r="H9" s="5" t="s">
        <v>12</v>
      </c>
      <c r="I9" s="5" t="s">
        <v>12</v>
      </c>
      <c r="J9" s="5" t="s">
        <v>12</v>
      </c>
      <c r="K9" s="5" t="s">
        <v>20</v>
      </c>
      <c r="L9" s="5" t="s">
        <v>12</v>
      </c>
      <c r="M9" s="45"/>
      <c r="N9" s="51"/>
    </row>
    <row r="10" spans="1:14" ht="21.7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2">
        <v>14</v>
      </c>
    </row>
    <row r="11" spans="1:14" ht="21.75" customHeight="1">
      <c r="A11" s="15"/>
      <c r="B11" s="16" t="s">
        <v>15</v>
      </c>
      <c r="C11" s="6"/>
      <c r="D11" s="6"/>
      <c r="E11" s="6"/>
      <c r="F11" s="6"/>
      <c r="G11" s="6"/>
      <c r="H11" s="7"/>
      <c r="I11" s="7"/>
      <c r="J11" s="7"/>
      <c r="K11" s="7"/>
      <c r="L11" s="7"/>
      <c r="M11" s="7"/>
      <c r="N11" s="2"/>
    </row>
    <row r="12" spans="1:14" ht="51" customHeight="1">
      <c r="A12" s="15">
        <v>1</v>
      </c>
      <c r="B12" s="26" t="s">
        <v>30</v>
      </c>
      <c r="C12" s="6">
        <v>1971</v>
      </c>
      <c r="D12" s="6"/>
      <c r="E12" s="6" t="s">
        <v>28</v>
      </c>
      <c r="F12" s="6">
        <v>9</v>
      </c>
      <c r="G12" s="6">
        <v>9</v>
      </c>
      <c r="H12" s="8">
        <v>17816</v>
      </c>
      <c r="I12" s="8">
        <v>17696.8</v>
      </c>
      <c r="J12" s="30">
        <v>14680.9</v>
      </c>
      <c r="K12" s="7">
        <v>853</v>
      </c>
      <c r="L12" s="8">
        <f>(2944/100)*80</f>
        <v>2355.2000000000003</v>
      </c>
      <c r="M12" s="29" t="s">
        <v>32</v>
      </c>
      <c r="N12" s="2" t="s">
        <v>73</v>
      </c>
    </row>
    <row r="13" spans="1:14" ht="39.75" customHeight="1">
      <c r="A13" s="15">
        <v>2</v>
      </c>
      <c r="B13" s="26" t="s">
        <v>27</v>
      </c>
      <c r="C13" s="6">
        <v>1965</v>
      </c>
      <c r="D13" s="6"/>
      <c r="E13" s="6" t="s">
        <v>28</v>
      </c>
      <c r="F13" s="6">
        <v>5</v>
      </c>
      <c r="G13" s="6">
        <v>6</v>
      </c>
      <c r="H13" s="8">
        <v>4074.8</v>
      </c>
      <c r="I13" s="8">
        <v>4019.8</v>
      </c>
      <c r="J13" s="30">
        <v>3155.8</v>
      </c>
      <c r="K13" s="7">
        <v>221</v>
      </c>
      <c r="L13" s="8">
        <f>(1231/100)*80</f>
        <v>984.8000000000001</v>
      </c>
      <c r="M13" s="29" t="s">
        <v>35</v>
      </c>
      <c r="N13" s="2" t="s">
        <v>73</v>
      </c>
    </row>
    <row r="14" spans="1:14" ht="73.5" customHeight="1">
      <c r="A14" s="15">
        <v>3</v>
      </c>
      <c r="B14" s="26" t="s">
        <v>71</v>
      </c>
      <c r="C14" s="6">
        <v>1973</v>
      </c>
      <c r="D14" s="6"/>
      <c r="E14" s="6" t="s">
        <v>28</v>
      </c>
      <c r="F14" s="6">
        <v>9</v>
      </c>
      <c r="G14" s="6">
        <v>9</v>
      </c>
      <c r="H14" s="8">
        <v>15854.8</v>
      </c>
      <c r="I14" s="8">
        <v>15524</v>
      </c>
      <c r="J14" s="30">
        <v>13411.4</v>
      </c>
      <c r="K14" s="7">
        <v>740</v>
      </c>
      <c r="L14" s="8">
        <f>(2727/100)*80</f>
        <v>2181.6</v>
      </c>
      <c r="M14" s="29" t="s">
        <v>32</v>
      </c>
      <c r="N14" s="2" t="s">
        <v>73</v>
      </c>
    </row>
    <row r="15" spans="1:14" ht="65.25" customHeight="1">
      <c r="A15" s="15">
        <v>4</v>
      </c>
      <c r="B15" s="26" t="s">
        <v>31</v>
      </c>
      <c r="C15" s="6">
        <v>1973</v>
      </c>
      <c r="D15" s="6"/>
      <c r="E15" s="6" t="s">
        <v>28</v>
      </c>
      <c r="F15" s="6">
        <v>9</v>
      </c>
      <c r="G15" s="6">
        <v>7</v>
      </c>
      <c r="H15" s="8">
        <v>13571</v>
      </c>
      <c r="I15" s="8">
        <v>13494</v>
      </c>
      <c r="J15" s="30">
        <v>11224.32</v>
      </c>
      <c r="K15" s="7">
        <v>705</v>
      </c>
      <c r="L15" s="8">
        <f>(2336/100)*80</f>
        <v>1868.8</v>
      </c>
      <c r="M15" s="29" t="s">
        <v>33</v>
      </c>
      <c r="N15" s="2" t="s">
        <v>73</v>
      </c>
    </row>
    <row r="16" spans="1:14" ht="65.25" customHeight="1">
      <c r="A16" s="15">
        <v>5</v>
      </c>
      <c r="B16" s="26" t="s">
        <v>48</v>
      </c>
      <c r="C16" s="6">
        <v>1973</v>
      </c>
      <c r="D16" s="6"/>
      <c r="E16" s="6" t="s">
        <v>28</v>
      </c>
      <c r="F16" s="6">
        <v>9</v>
      </c>
      <c r="G16" s="6">
        <v>9</v>
      </c>
      <c r="H16" s="8">
        <v>17605.9</v>
      </c>
      <c r="I16" s="8">
        <v>17416.7</v>
      </c>
      <c r="J16" s="30">
        <v>14176.8</v>
      </c>
      <c r="K16" s="7">
        <v>878</v>
      </c>
      <c r="L16" s="8">
        <f>(2992/100)*80</f>
        <v>2393.6000000000004</v>
      </c>
      <c r="M16" s="29" t="s">
        <v>33</v>
      </c>
      <c r="N16" s="2" t="s">
        <v>73</v>
      </c>
    </row>
    <row r="17" spans="1:14" ht="48" customHeight="1">
      <c r="A17" s="15">
        <v>6</v>
      </c>
      <c r="B17" s="26" t="s">
        <v>49</v>
      </c>
      <c r="C17" s="6">
        <v>1977</v>
      </c>
      <c r="D17" s="6"/>
      <c r="E17" s="6" t="s">
        <v>28</v>
      </c>
      <c r="F17" s="6">
        <v>9</v>
      </c>
      <c r="G17" s="6">
        <v>10</v>
      </c>
      <c r="H17" s="8">
        <v>20486.9</v>
      </c>
      <c r="I17" s="8">
        <v>20164.5</v>
      </c>
      <c r="J17" s="30">
        <v>16120.5</v>
      </c>
      <c r="K17" s="7">
        <v>994</v>
      </c>
      <c r="L17" s="8">
        <f>(3429/100)*80</f>
        <v>2743.2</v>
      </c>
      <c r="M17" s="29" t="s">
        <v>34</v>
      </c>
      <c r="N17" s="2" t="s">
        <v>73</v>
      </c>
    </row>
    <row r="18" spans="1:14" ht="44.25" customHeight="1">
      <c r="A18" s="15">
        <v>7</v>
      </c>
      <c r="B18" s="26" t="s">
        <v>50</v>
      </c>
      <c r="C18" s="6">
        <v>1967</v>
      </c>
      <c r="D18" s="6"/>
      <c r="E18" s="6" t="s">
        <v>25</v>
      </c>
      <c r="F18" s="6">
        <v>9</v>
      </c>
      <c r="G18" s="6">
        <v>1</v>
      </c>
      <c r="H18" s="8">
        <v>2092.2</v>
      </c>
      <c r="I18" s="8">
        <v>1988.7</v>
      </c>
      <c r="J18" s="30">
        <v>1881.18</v>
      </c>
      <c r="K18" s="7">
        <v>79</v>
      </c>
      <c r="L18" s="8">
        <f>(414/100)*80</f>
        <v>331.2</v>
      </c>
      <c r="M18" s="29" t="s">
        <v>36</v>
      </c>
      <c r="N18" s="2" t="s">
        <v>73</v>
      </c>
    </row>
    <row r="19" spans="1:14" ht="39.75" customHeight="1">
      <c r="A19" s="15">
        <v>8</v>
      </c>
      <c r="B19" s="26" t="s">
        <v>51</v>
      </c>
      <c r="C19" s="6">
        <v>1967</v>
      </c>
      <c r="D19" s="6"/>
      <c r="E19" s="6" t="s">
        <v>25</v>
      </c>
      <c r="F19" s="6">
        <v>9</v>
      </c>
      <c r="G19" s="6">
        <v>1</v>
      </c>
      <c r="H19" s="8">
        <v>2115.3</v>
      </c>
      <c r="I19" s="8">
        <v>2001.3</v>
      </c>
      <c r="J19" s="30">
        <v>1871.7</v>
      </c>
      <c r="K19" s="7">
        <v>76</v>
      </c>
      <c r="L19" s="8">
        <f>(413/100)*80</f>
        <v>330.4</v>
      </c>
      <c r="M19" s="29" t="s">
        <v>36</v>
      </c>
      <c r="N19" s="2" t="s">
        <v>73</v>
      </c>
    </row>
    <row r="20" spans="1:14" ht="41.25" customHeight="1">
      <c r="A20" s="15">
        <v>9</v>
      </c>
      <c r="B20" s="26" t="s">
        <v>52</v>
      </c>
      <c r="C20" s="6">
        <v>1974</v>
      </c>
      <c r="E20" s="6" t="s">
        <v>26</v>
      </c>
      <c r="F20" s="6">
        <v>9</v>
      </c>
      <c r="G20" s="6">
        <v>10</v>
      </c>
      <c r="H20" s="36">
        <v>20500.8</v>
      </c>
      <c r="I20" s="36">
        <v>20370.1</v>
      </c>
      <c r="J20" s="30">
        <v>16613.26</v>
      </c>
      <c r="K20" s="7">
        <v>998</v>
      </c>
      <c r="L20" s="8">
        <f>(3417/100)*80</f>
        <v>2733.6000000000004</v>
      </c>
      <c r="M20" s="29" t="s">
        <v>38</v>
      </c>
      <c r="N20" s="2" t="s">
        <v>73</v>
      </c>
    </row>
    <row r="21" spans="1:14" ht="39.75" customHeight="1">
      <c r="A21" s="15">
        <v>10</v>
      </c>
      <c r="B21" s="26" t="s">
        <v>53</v>
      </c>
      <c r="C21" s="6">
        <v>1976</v>
      </c>
      <c r="D21" s="6"/>
      <c r="E21" s="6" t="s">
        <v>26</v>
      </c>
      <c r="F21" s="6">
        <v>9</v>
      </c>
      <c r="G21" s="6">
        <v>8</v>
      </c>
      <c r="H21" s="8">
        <v>16716.5</v>
      </c>
      <c r="I21" s="8">
        <v>16432.4</v>
      </c>
      <c r="J21" s="30">
        <v>12412.51</v>
      </c>
      <c r="K21" s="7">
        <v>781</v>
      </c>
      <c r="L21" s="8">
        <f>(2855/100)*80</f>
        <v>2284</v>
      </c>
      <c r="M21" s="29" t="s">
        <v>37</v>
      </c>
      <c r="N21" s="2" t="s">
        <v>73</v>
      </c>
    </row>
    <row r="22" spans="1:14" ht="76.5" customHeight="1">
      <c r="A22" s="15">
        <v>11</v>
      </c>
      <c r="B22" s="26" t="s">
        <v>54</v>
      </c>
      <c r="C22" s="6">
        <v>1968</v>
      </c>
      <c r="D22" s="6"/>
      <c r="E22" s="6" t="s">
        <v>45</v>
      </c>
      <c r="F22" s="6">
        <v>9</v>
      </c>
      <c r="G22" s="6">
        <v>8</v>
      </c>
      <c r="H22" s="8">
        <v>11278.8</v>
      </c>
      <c r="I22" s="8">
        <v>11213.3</v>
      </c>
      <c r="J22" s="30">
        <v>9562.7</v>
      </c>
      <c r="K22" s="7">
        <v>519</v>
      </c>
      <c r="L22" s="8">
        <f>(2097/100)*80</f>
        <v>1677.6</v>
      </c>
      <c r="M22" s="29" t="s">
        <v>33</v>
      </c>
      <c r="N22" s="2" t="s">
        <v>73</v>
      </c>
    </row>
    <row r="23" spans="1:14" ht="48.75" customHeight="1">
      <c r="A23" s="15">
        <v>12</v>
      </c>
      <c r="B23" s="26" t="s">
        <v>55</v>
      </c>
      <c r="C23" s="6">
        <v>1968</v>
      </c>
      <c r="D23" s="6"/>
      <c r="E23" s="6" t="s">
        <v>25</v>
      </c>
      <c r="F23" s="6">
        <v>5</v>
      </c>
      <c r="G23" s="6">
        <v>8</v>
      </c>
      <c r="H23" s="8">
        <v>7075.55</v>
      </c>
      <c r="I23" s="8">
        <v>7043.3</v>
      </c>
      <c r="J23" s="30">
        <v>5806.61</v>
      </c>
      <c r="K23" s="7">
        <v>346</v>
      </c>
      <c r="L23" s="8">
        <f>(2238/100)*80</f>
        <v>1790.3999999999999</v>
      </c>
      <c r="M23" s="29" t="s">
        <v>40</v>
      </c>
      <c r="N23" s="2" t="s">
        <v>73</v>
      </c>
    </row>
    <row r="24" spans="1:14" ht="34.5" customHeight="1">
      <c r="A24" s="15">
        <v>13</v>
      </c>
      <c r="B24" s="26" t="s">
        <v>56</v>
      </c>
      <c r="C24" s="6">
        <v>1965</v>
      </c>
      <c r="D24" s="6"/>
      <c r="E24" s="6" t="s">
        <v>26</v>
      </c>
      <c r="F24" s="6">
        <v>5</v>
      </c>
      <c r="G24" s="6">
        <v>9</v>
      </c>
      <c r="H24" s="8">
        <v>6083.85</v>
      </c>
      <c r="I24" s="8">
        <v>6029.39</v>
      </c>
      <c r="J24" s="30">
        <v>4894.07</v>
      </c>
      <c r="K24" s="7">
        <v>348</v>
      </c>
      <c r="L24" s="8">
        <f>(1679/100)*80</f>
        <v>1343.1999999999998</v>
      </c>
      <c r="M24" s="29" t="s">
        <v>39</v>
      </c>
      <c r="N24" s="2" t="s">
        <v>73</v>
      </c>
    </row>
    <row r="25" spans="1:14" ht="51.75" customHeight="1">
      <c r="A25" s="15">
        <v>14</v>
      </c>
      <c r="B25" s="26" t="s">
        <v>57</v>
      </c>
      <c r="C25" s="6">
        <v>1965</v>
      </c>
      <c r="D25" s="6"/>
      <c r="E25" s="6" t="s">
        <v>26</v>
      </c>
      <c r="F25" s="6">
        <v>5</v>
      </c>
      <c r="G25" s="6">
        <v>6</v>
      </c>
      <c r="H25" s="8">
        <v>4062</v>
      </c>
      <c r="I25" s="8">
        <v>4010.54</v>
      </c>
      <c r="J25" s="30">
        <v>3205.88</v>
      </c>
      <c r="K25" s="7">
        <v>215</v>
      </c>
      <c r="L25" s="8">
        <f>(1236/100)*80</f>
        <v>988.8</v>
      </c>
      <c r="M25" s="29" t="s">
        <v>36</v>
      </c>
      <c r="N25" s="2" t="s">
        <v>73</v>
      </c>
    </row>
    <row r="26" spans="1:14" ht="45" customHeight="1">
      <c r="A26" s="15">
        <v>15</v>
      </c>
      <c r="B26" s="26" t="s">
        <v>58</v>
      </c>
      <c r="C26" s="6">
        <v>1973</v>
      </c>
      <c r="D26" s="6"/>
      <c r="E26" s="6" t="s">
        <v>26</v>
      </c>
      <c r="F26" s="6">
        <v>9</v>
      </c>
      <c r="G26" s="6">
        <v>8</v>
      </c>
      <c r="H26" s="24">
        <v>15651.1</v>
      </c>
      <c r="I26" s="24">
        <v>15516.5</v>
      </c>
      <c r="J26" s="33">
        <v>12770.3</v>
      </c>
      <c r="K26" s="6">
        <v>762</v>
      </c>
      <c r="L26" s="8">
        <f>(2695/100)*80</f>
        <v>2156</v>
      </c>
      <c r="M26" s="29" t="s">
        <v>33</v>
      </c>
      <c r="N26" s="2" t="s">
        <v>73</v>
      </c>
    </row>
    <row r="27" spans="1:14" ht="76.5" customHeight="1">
      <c r="A27" s="15">
        <v>16</v>
      </c>
      <c r="B27" s="26" t="s">
        <v>59</v>
      </c>
      <c r="C27" s="6">
        <v>1971</v>
      </c>
      <c r="D27" s="6"/>
      <c r="E27" s="6" t="s">
        <v>25</v>
      </c>
      <c r="F27" s="6">
        <v>9</v>
      </c>
      <c r="G27" s="6">
        <v>4</v>
      </c>
      <c r="H27" s="8">
        <v>22574.01</v>
      </c>
      <c r="I27" s="8">
        <v>19236.81</v>
      </c>
      <c r="J27" s="34">
        <v>19109.51</v>
      </c>
      <c r="K27" s="25">
        <v>1051</v>
      </c>
      <c r="L27" s="8">
        <f>(4234/100)*80</f>
        <v>3387.2000000000003</v>
      </c>
      <c r="M27" s="29" t="s">
        <v>34</v>
      </c>
      <c r="N27" s="2" t="s">
        <v>73</v>
      </c>
    </row>
    <row r="28" spans="1:14" ht="76.5" customHeight="1">
      <c r="A28" s="15">
        <v>17</v>
      </c>
      <c r="B28" s="26" t="s">
        <v>60</v>
      </c>
      <c r="C28" s="6">
        <v>1970</v>
      </c>
      <c r="D28" s="6"/>
      <c r="E28" s="6" t="s">
        <v>26</v>
      </c>
      <c r="F28" s="6">
        <v>9</v>
      </c>
      <c r="G28" s="6">
        <v>7</v>
      </c>
      <c r="H28" s="8">
        <v>12882.2</v>
      </c>
      <c r="I28" s="8">
        <v>12822.7</v>
      </c>
      <c r="J28" s="30">
        <v>10986.3</v>
      </c>
      <c r="K28" s="7">
        <v>654</v>
      </c>
      <c r="L28" s="8">
        <f>(2285/100)*80</f>
        <v>1828</v>
      </c>
      <c r="M28" s="29" t="s">
        <v>34</v>
      </c>
      <c r="N28" s="2" t="s">
        <v>73</v>
      </c>
    </row>
    <row r="29" spans="1:14" ht="66" customHeight="1">
      <c r="A29" s="15">
        <v>18</v>
      </c>
      <c r="B29" s="26" t="s">
        <v>61</v>
      </c>
      <c r="C29" s="6">
        <v>1967</v>
      </c>
      <c r="D29" s="6"/>
      <c r="E29" s="6" t="s">
        <v>26</v>
      </c>
      <c r="F29" s="6">
        <v>9</v>
      </c>
      <c r="G29" s="6">
        <v>6</v>
      </c>
      <c r="H29" s="1">
        <v>12700.54</v>
      </c>
      <c r="I29" s="1">
        <v>11253.69</v>
      </c>
      <c r="J29" s="35">
        <v>9228.62</v>
      </c>
      <c r="K29" s="2">
        <v>574</v>
      </c>
      <c r="L29" s="8">
        <f>(1964/100)*80</f>
        <v>1571.2</v>
      </c>
      <c r="M29" s="29" t="s">
        <v>34</v>
      </c>
      <c r="N29" s="2" t="s">
        <v>73</v>
      </c>
    </row>
    <row r="30" spans="1:14" ht="76.5" customHeight="1">
      <c r="A30" s="15">
        <v>19</v>
      </c>
      <c r="B30" s="26" t="s">
        <v>62</v>
      </c>
      <c r="C30" s="6">
        <v>1970</v>
      </c>
      <c r="D30" s="6"/>
      <c r="E30" s="6" t="s">
        <v>25</v>
      </c>
      <c r="F30" s="6">
        <v>9</v>
      </c>
      <c r="G30" s="6">
        <v>1</v>
      </c>
      <c r="H30" s="8">
        <v>2084</v>
      </c>
      <c r="I30" s="8">
        <v>1989.8</v>
      </c>
      <c r="J30" s="30">
        <v>1848.6</v>
      </c>
      <c r="K30" s="7">
        <v>87</v>
      </c>
      <c r="L30" s="8">
        <f>(417.6/100)*80</f>
        <v>334.08000000000004</v>
      </c>
      <c r="M30" s="29" t="s">
        <v>34</v>
      </c>
      <c r="N30" s="2" t="s">
        <v>73</v>
      </c>
    </row>
    <row r="31" spans="1:14" ht="21.75" customHeight="1">
      <c r="A31" s="15"/>
      <c r="B31" s="16" t="s">
        <v>16</v>
      </c>
      <c r="C31" s="6"/>
      <c r="D31" s="6"/>
      <c r="E31" s="6"/>
      <c r="F31" s="6"/>
      <c r="G31" s="6"/>
      <c r="H31" s="9">
        <f>SUM(H12:H30)</f>
        <v>225226.25000000003</v>
      </c>
      <c r="I31" s="9">
        <f>SUM(I12:I30)</f>
        <v>218224.33</v>
      </c>
      <c r="J31" s="31">
        <f>SUM(J12:J30)</f>
        <v>182960.95999999996</v>
      </c>
      <c r="K31" s="10">
        <f>SUM(K12:K30)</f>
        <v>10881</v>
      </c>
      <c r="L31" s="9">
        <f>SUM(L12:L30)</f>
        <v>33282.880000000005</v>
      </c>
      <c r="M31" s="7"/>
      <c r="N31" s="7"/>
    </row>
    <row r="32" spans="1:14" ht="21.75" customHeight="1">
      <c r="A32" s="15"/>
      <c r="B32" s="16" t="s">
        <v>17</v>
      </c>
      <c r="C32" s="6"/>
      <c r="D32" s="6"/>
      <c r="E32" s="6"/>
      <c r="F32" s="6"/>
      <c r="G32" s="6"/>
      <c r="H32" s="8"/>
      <c r="I32" s="8"/>
      <c r="J32" s="7"/>
      <c r="K32" s="11"/>
      <c r="L32" s="7"/>
      <c r="M32" s="7"/>
      <c r="N32" s="52"/>
    </row>
    <row r="33" spans="1:14" ht="63.75" customHeight="1">
      <c r="A33" s="15">
        <v>1</v>
      </c>
      <c r="B33" s="26" t="s">
        <v>41</v>
      </c>
      <c r="C33" s="6" t="s">
        <v>29</v>
      </c>
      <c r="D33" s="6">
        <v>1961</v>
      </c>
      <c r="E33" s="6" t="s">
        <v>25</v>
      </c>
      <c r="F33" s="6">
        <v>3</v>
      </c>
      <c r="G33" s="6">
        <v>2</v>
      </c>
      <c r="H33" s="8">
        <v>594</v>
      </c>
      <c r="I33" s="8">
        <v>476.4</v>
      </c>
      <c r="J33" s="30">
        <v>345.8</v>
      </c>
      <c r="K33" s="11">
        <v>35</v>
      </c>
      <c r="L33" s="8">
        <f>(331/100)*80</f>
        <v>264.8</v>
      </c>
      <c r="M33" s="29" t="s">
        <v>32</v>
      </c>
      <c r="N33" s="2" t="s">
        <v>73</v>
      </c>
    </row>
    <row r="34" spans="1:14" ht="63" customHeight="1">
      <c r="A34" s="15">
        <v>2</v>
      </c>
      <c r="B34" s="26" t="s">
        <v>63</v>
      </c>
      <c r="C34" s="6">
        <v>1913</v>
      </c>
      <c r="D34" s="6">
        <v>1987</v>
      </c>
      <c r="E34" s="6" t="s">
        <v>25</v>
      </c>
      <c r="F34" s="6">
        <v>6</v>
      </c>
      <c r="G34" s="6">
        <v>5</v>
      </c>
      <c r="H34" s="8">
        <v>12831.4</v>
      </c>
      <c r="I34" s="8">
        <v>8664.4</v>
      </c>
      <c r="J34" s="30">
        <v>7717.4</v>
      </c>
      <c r="K34" s="11">
        <v>296</v>
      </c>
      <c r="L34" s="8">
        <f>(3468/100)*80</f>
        <v>2774.4</v>
      </c>
      <c r="M34" s="29" t="s">
        <v>32</v>
      </c>
      <c r="N34" s="2" t="s">
        <v>73</v>
      </c>
    </row>
    <row r="35" spans="1:14" ht="63" customHeight="1">
      <c r="A35" s="15">
        <v>3</v>
      </c>
      <c r="B35" s="26" t="s">
        <v>42</v>
      </c>
      <c r="C35" s="6">
        <v>1904</v>
      </c>
      <c r="D35" s="6">
        <v>1964</v>
      </c>
      <c r="E35" s="6" t="s">
        <v>25</v>
      </c>
      <c r="F35" s="6">
        <v>4</v>
      </c>
      <c r="G35" s="6">
        <v>2</v>
      </c>
      <c r="H35" s="8">
        <v>1783.1</v>
      </c>
      <c r="I35" s="8">
        <v>1330</v>
      </c>
      <c r="J35" s="30">
        <v>1211.1</v>
      </c>
      <c r="K35" s="11">
        <v>65</v>
      </c>
      <c r="L35" s="8">
        <f>(680/100)*80</f>
        <v>544</v>
      </c>
      <c r="M35" s="29" t="s">
        <v>32</v>
      </c>
      <c r="N35" s="2" t="s">
        <v>73</v>
      </c>
    </row>
    <row r="36" spans="1:14" ht="63" customHeight="1">
      <c r="A36" s="15">
        <v>4</v>
      </c>
      <c r="B36" s="26" t="s">
        <v>43</v>
      </c>
      <c r="C36" s="6">
        <v>1885</v>
      </c>
      <c r="D36" s="6">
        <v>1957</v>
      </c>
      <c r="E36" s="6" t="s">
        <v>25</v>
      </c>
      <c r="F36" s="6">
        <v>4</v>
      </c>
      <c r="G36" s="6">
        <v>1</v>
      </c>
      <c r="H36" s="8">
        <v>1235.4</v>
      </c>
      <c r="I36" s="8">
        <v>1064.2</v>
      </c>
      <c r="J36" s="30">
        <v>1064</v>
      </c>
      <c r="K36" s="11">
        <v>65</v>
      </c>
      <c r="L36" s="8">
        <f>(491/100)*80</f>
        <v>392.8</v>
      </c>
      <c r="M36" s="29" t="s">
        <v>32</v>
      </c>
      <c r="N36" s="2" t="s">
        <v>73</v>
      </c>
    </row>
    <row r="37" spans="1:14" ht="63" customHeight="1">
      <c r="A37" s="15">
        <v>5</v>
      </c>
      <c r="B37" s="26" t="s">
        <v>44</v>
      </c>
      <c r="C37" s="6">
        <v>1884</v>
      </c>
      <c r="D37" s="6">
        <v>1965</v>
      </c>
      <c r="E37" s="6" t="s">
        <v>25</v>
      </c>
      <c r="F37" s="6">
        <v>4</v>
      </c>
      <c r="G37" s="6">
        <v>1</v>
      </c>
      <c r="H37" s="8">
        <v>1287.2</v>
      </c>
      <c r="I37" s="8">
        <v>962.5</v>
      </c>
      <c r="J37" s="30">
        <v>824.8</v>
      </c>
      <c r="K37" s="11">
        <v>37</v>
      </c>
      <c r="L37" s="8">
        <f>(609/100)*80</f>
        <v>487.2</v>
      </c>
      <c r="M37" s="29" t="s">
        <v>32</v>
      </c>
      <c r="N37" s="2" t="s">
        <v>73</v>
      </c>
    </row>
    <row r="38" spans="1:14" ht="63" customHeight="1">
      <c r="A38" s="15">
        <v>6</v>
      </c>
      <c r="B38" s="26" t="s">
        <v>64</v>
      </c>
      <c r="C38" s="6">
        <v>1953</v>
      </c>
      <c r="D38" s="6"/>
      <c r="E38" s="6" t="s">
        <v>25</v>
      </c>
      <c r="F38" s="6">
        <v>4</v>
      </c>
      <c r="G38" s="6">
        <v>2</v>
      </c>
      <c r="H38" s="8">
        <v>1282.3</v>
      </c>
      <c r="I38" s="8">
        <v>1033.7</v>
      </c>
      <c r="J38" s="30">
        <v>834.9</v>
      </c>
      <c r="K38" s="11">
        <v>55</v>
      </c>
      <c r="L38" s="8">
        <f>(470/100)*80</f>
        <v>376</v>
      </c>
      <c r="M38" s="29" t="s">
        <v>47</v>
      </c>
      <c r="N38" s="2" t="s">
        <v>73</v>
      </c>
    </row>
    <row r="39" spans="1:14" ht="63" customHeight="1">
      <c r="A39" s="15">
        <v>7</v>
      </c>
      <c r="B39" s="26" t="s">
        <v>65</v>
      </c>
      <c r="C39" s="6">
        <v>1951</v>
      </c>
      <c r="D39" s="6"/>
      <c r="E39" s="6" t="s">
        <v>25</v>
      </c>
      <c r="F39" s="6">
        <v>2</v>
      </c>
      <c r="G39" s="6">
        <v>1</v>
      </c>
      <c r="H39" s="8">
        <v>576.6</v>
      </c>
      <c r="I39" s="8">
        <v>447.1</v>
      </c>
      <c r="J39" s="30">
        <v>403.4</v>
      </c>
      <c r="K39" s="11">
        <v>40</v>
      </c>
      <c r="L39" s="8">
        <f>(390/100)*80</f>
        <v>312</v>
      </c>
      <c r="M39" s="29" t="s">
        <v>47</v>
      </c>
      <c r="N39" s="2" t="s">
        <v>73</v>
      </c>
    </row>
    <row r="40" spans="1:14" ht="63" customHeight="1">
      <c r="A40" s="15">
        <v>8</v>
      </c>
      <c r="B40" s="26" t="s">
        <v>66</v>
      </c>
      <c r="C40" s="6">
        <v>1950</v>
      </c>
      <c r="D40" s="6"/>
      <c r="E40" s="6" t="s">
        <v>25</v>
      </c>
      <c r="F40" s="6">
        <v>2</v>
      </c>
      <c r="G40" s="6">
        <v>1</v>
      </c>
      <c r="H40" s="8">
        <v>572.2</v>
      </c>
      <c r="I40" s="8">
        <v>441.5</v>
      </c>
      <c r="J40" s="30">
        <v>312.2</v>
      </c>
      <c r="K40" s="11">
        <v>30</v>
      </c>
      <c r="L40" s="8">
        <f>(392/100)*80</f>
        <v>313.6</v>
      </c>
      <c r="M40" s="29" t="s">
        <v>47</v>
      </c>
      <c r="N40" s="2" t="s">
        <v>73</v>
      </c>
    </row>
    <row r="41" spans="1:14" ht="63" customHeight="1">
      <c r="A41" s="15">
        <v>9</v>
      </c>
      <c r="B41" s="26" t="s">
        <v>67</v>
      </c>
      <c r="C41" s="6">
        <v>1950</v>
      </c>
      <c r="D41" s="6"/>
      <c r="E41" s="6" t="s">
        <v>25</v>
      </c>
      <c r="F41" s="6">
        <v>2</v>
      </c>
      <c r="G41" s="6">
        <v>1</v>
      </c>
      <c r="H41" s="8">
        <v>568.4</v>
      </c>
      <c r="I41" s="8">
        <v>441.3</v>
      </c>
      <c r="J41" s="30">
        <v>261.7</v>
      </c>
      <c r="K41" s="11">
        <v>26</v>
      </c>
      <c r="L41" s="8">
        <f>(392/100)*80</f>
        <v>313.6</v>
      </c>
      <c r="M41" s="29" t="s">
        <v>47</v>
      </c>
      <c r="N41" s="2" t="s">
        <v>73</v>
      </c>
    </row>
    <row r="42" spans="1:14" ht="63" customHeight="1">
      <c r="A42" s="15">
        <v>10</v>
      </c>
      <c r="B42" s="26" t="s">
        <v>68</v>
      </c>
      <c r="C42" s="6">
        <v>1951</v>
      </c>
      <c r="D42" s="6"/>
      <c r="E42" s="6" t="s">
        <v>25</v>
      </c>
      <c r="F42" s="6">
        <v>2</v>
      </c>
      <c r="G42" s="6">
        <v>1</v>
      </c>
      <c r="H42" s="8">
        <v>574.7</v>
      </c>
      <c r="I42" s="8">
        <v>443.4</v>
      </c>
      <c r="J42" s="30">
        <v>219.9</v>
      </c>
      <c r="K42" s="11">
        <v>32</v>
      </c>
      <c r="L42" s="8">
        <f>(389/100)*80</f>
        <v>311.2</v>
      </c>
      <c r="M42" s="29" t="s">
        <v>47</v>
      </c>
      <c r="N42" s="2" t="s">
        <v>73</v>
      </c>
    </row>
    <row r="43" spans="1:14" ht="21.75" customHeight="1">
      <c r="A43" s="15"/>
      <c r="B43" s="16" t="s">
        <v>16</v>
      </c>
      <c r="C43" s="6"/>
      <c r="D43" s="6"/>
      <c r="E43" s="6"/>
      <c r="F43" s="6"/>
      <c r="G43" s="6"/>
      <c r="H43" s="9">
        <f>SUM(H33:H42)</f>
        <v>21305.300000000003</v>
      </c>
      <c r="I43" s="9">
        <f>SUM(I33:I42)</f>
        <v>15304.5</v>
      </c>
      <c r="J43" s="31">
        <f>SUM(J33:J42)</f>
        <v>13195.199999999999</v>
      </c>
      <c r="K43" s="10">
        <f>SUM(K33:K42)</f>
        <v>681</v>
      </c>
      <c r="L43" s="9">
        <f>SUM(L33:L42)</f>
        <v>6089.600000000001</v>
      </c>
      <c r="M43" s="29"/>
      <c r="N43" s="7"/>
    </row>
    <row r="44" spans="1:14" ht="21.75" customHeight="1">
      <c r="A44" s="15"/>
      <c r="B44" s="16" t="s">
        <v>46</v>
      </c>
      <c r="C44" s="6"/>
      <c r="D44" s="6"/>
      <c r="E44" s="6"/>
      <c r="F44" s="6"/>
      <c r="G44" s="6"/>
      <c r="H44" s="9"/>
      <c r="I44" s="9"/>
      <c r="J44" s="31"/>
      <c r="K44" s="9"/>
      <c r="L44" s="9"/>
      <c r="M44" s="29"/>
      <c r="N44" s="52"/>
    </row>
    <row r="45" spans="1:14" ht="63" customHeight="1">
      <c r="A45" s="15">
        <v>1</v>
      </c>
      <c r="B45" s="26" t="s">
        <v>69</v>
      </c>
      <c r="C45" s="6">
        <v>1960</v>
      </c>
      <c r="D45" s="6"/>
      <c r="E45" s="6" t="s">
        <v>25</v>
      </c>
      <c r="F45" s="6">
        <v>3</v>
      </c>
      <c r="G45" s="6">
        <v>3</v>
      </c>
      <c r="H45" s="8">
        <v>1717.4</v>
      </c>
      <c r="I45" s="8">
        <v>1456.5</v>
      </c>
      <c r="J45" s="30">
        <v>1122.3</v>
      </c>
      <c r="K45" s="11">
        <v>75</v>
      </c>
      <c r="L45" s="8">
        <f>(830/100)*80</f>
        <v>664</v>
      </c>
      <c r="M45" s="29" t="s">
        <v>47</v>
      </c>
      <c r="N45" s="2" t="s">
        <v>73</v>
      </c>
    </row>
    <row r="46" spans="1:14" ht="63" customHeight="1">
      <c r="A46" s="15">
        <v>2</v>
      </c>
      <c r="B46" s="26" t="s">
        <v>70</v>
      </c>
      <c r="C46" s="6">
        <v>1961</v>
      </c>
      <c r="D46" s="6"/>
      <c r="E46" s="6" t="s">
        <v>25</v>
      </c>
      <c r="F46" s="6">
        <v>4</v>
      </c>
      <c r="G46" s="6">
        <v>3</v>
      </c>
      <c r="H46" s="8">
        <f>1992.3+207.5</f>
        <v>2199.8</v>
      </c>
      <c r="I46" s="8">
        <v>1992.3</v>
      </c>
      <c r="J46" s="30">
        <v>1023.4</v>
      </c>
      <c r="K46" s="11">
        <v>108</v>
      </c>
      <c r="L46" s="8">
        <f>(820/100)*80</f>
        <v>656</v>
      </c>
      <c r="M46" s="29" t="s">
        <v>47</v>
      </c>
      <c r="N46" s="2" t="s">
        <v>73</v>
      </c>
    </row>
    <row r="47" spans="1:14" s="14" customFormat="1" ht="15.75">
      <c r="A47" s="16"/>
      <c r="B47" s="16" t="s">
        <v>16</v>
      </c>
      <c r="C47" s="22"/>
      <c r="D47" s="22"/>
      <c r="E47" s="22"/>
      <c r="F47" s="22"/>
      <c r="G47" s="22"/>
      <c r="H47" s="12">
        <f>SUM(H45:H46)</f>
        <v>3917.2000000000003</v>
      </c>
      <c r="I47" s="12">
        <f>SUM(I45:I46)</f>
        <v>3448.8</v>
      </c>
      <c r="J47" s="32">
        <f>SUM(J45:J46)</f>
        <v>2145.7</v>
      </c>
      <c r="K47" s="27">
        <f>SUM(K45:K46)</f>
        <v>183</v>
      </c>
      <c r="L47" s="12">
        <f>SUM(L45:L46)</f>
        <v>1320</v>
      </c>
      <c r="M47" s="23"/>
      <c r="N47" s="37"/>
    </row>
    <row r="48" spans="1:14" ht="15.75">
      <c r="A48" s="2"/>
      <c r="B48" s="18" t="s">
        <v>1</v>
      </c>
      <c r="C48" s="17"/>
      <c r="D48" s="17"/>
      <c r="E48" s="17"/>
      <c r="F48" s="17"/>
      <c r="G48" s="17"/>
      <c r="H48" s="12">
        <f>H31+H43+H47</f>
        <v>250448.75000000006</v>
      </c>
      <c r="I48" s="12">
        <f>I31+I43+I47</f>
        <v>236977.62999999998</v>
      </c>
      <c r="J48" s="32">
        <f>J31+J43+J47</f>
        <v>198301.86</v>
      </c>
      <c r="K48" s="27">
        <f>K31+K43+K47</f>
        <v>11745</v>
      </c>
      <c r="L48" s="12">
        <f>L31+L43+L47</f>
        <v>40692.48</v>
      </c>
      <c r="M48" s="19"/>
      <c r="N48" s="52"/>
    </row>
    <row r="49" spans="11:12" ht="15.75">
      <c r="K49" s="13"/>
      <c r="L49" s="20"/>
    </row>
    <row r="61" ht="15.75">
      <c r="I61" s="21"/>
    </row>
    <row r="62" ht="15.75">
      <c r="I62" s="28"/>
    </row>
  </sheetData>
  <sheetProtection/>
  <mergeCells count="20">
    <mergeCell ref="N5:N9"/>
    <mergeCell ref="A1:M1"/>
    <mergeCell ref="A2:M2"/>
    <mergeCell ref="J7:J8"/>
    <mergeCell ref="G5:G9"/>
    <mergeCell ref="I7:I8"/>
    <mergeCell ref="K5:K8"/>
    <mergeCell ref="L5:L8"/>
    <mergeCell ref="H5:J5"/>
    <mergeCell ref="H6:H8"/>
    <mergeCell ref="A3:M3"/>
    <mergeCell ref="A5:A9"/>
    <mergeCell ref="I6:J6"/>
    <mergeCell ref="B5:B9"/>
    <mergeCell ref="C5:D5"/>
    <mergeCell ref="E5:E9"/>
    <mergeCell ref="F5:F9"/>
    <mergeCell ref="C6:C9"/>
    <mergeCell ref="D6:D9"/>
    <mergeCell ref="M5:M9"/>
  </mergeCells>
  <printOptions/>
  <pageMargins left="0.4724409448818898" right="0.3937007874015748" top="0.7480314960629921" bottom="0.31496062992125984" header="0.31496062992125984" footer="0.31496062992125984"/>
  <pageSetup horizontalDpi="600" verticalDpi="6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Антонина Александровна</dc:creator>
  <cp:keywords/>
  <dc:description/>
  <cp:lastModifiedBy>Suvorov</cp:lastModifiedBy>
  <cp:lastPrinted>2011-03-28T04:51:32Z</cp:lastPrinted>
  <dcterms:created xsi:type="dcterms:W3CDTF">2006-02-02T11:59:21Z</dcterms:created>
  <dcterms:modified xsi:type="dcterms:W3CDTF">2011-04-08T12:41:42Z</dcterms:modified>
  <cp:category/>
  <cp:version/>
  <cp:contentType/>
  <cp:contentStatus/>
</cp:coreProperties>
</file>